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87\Downloads\"/>
    </mc:Choice>
  </mc:AlternateContent>
  <bookViews>
    <workbookView xWindow="0" yWindow="0" windowWidth="16380" windowHeight="8190" tabRatio="500" activeTab="4"/>
  </bookViews>
  <sheets>
    <sheet name="Plan1" sheetId="1" r:id="rId1"/>
    <sheet name="2023" sheetId="2" r:id="rId2"/>
    <sheet name="2023.1" sheetId="3" r:id="rId3"/>
    <sheet name="2024" sheetId="4" r:id="rId4"/>
    <sheet name="Planilha5" sheetId="5" r:id="rId5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7" i="5" l="1"/>
  <c r="D20" i="5"/>
  <c r="E39" i="5"/>
  <c r="E38" i="5"/>
  <c r="E37" i="5"/>
  <c r="E32" i="5"/>
  <c r="E31" i="5"/>
  <c r="E30" i="5"/>
  <c r="E29" i="5"/>
  <c r="E28" i="5"/>
  <c r="D28" i="5"/>
  <c r="E22" i="5"/>
  <c r="E21" i="5"/>
  <c r="E20" i="5"/>
  <c r="E15" i="5"/>
  <c r="E14" i="5"/>
  <c r="E13" i="5"/>
  <c r="E12" i="5"/>
  <c r="E11" i="5"/>
  <c r="D11" i="5"/>
  <c r="C35" i="5"/>
  <c r="C38" i="5" s="1"/>
  <c r="D35" i="5"/>
  <c r="C26" i="5"/>
  <c r="C31" i="5" s="1"/>
  <c r="C18" i="5"/>
  <c r="C21" i="5" s="1"/>
  <c r="C10" i="5"/>
  <c r="C15" i="5" s="1"/>
  <c r="D18" i="5"/>
  <c r="C9" i="5"/>
  <c r="C14" i="5" s="1"/>
  <c r="J20" i="4"/>
  <c r="I20" i="4"/>
  <c r="K20" i="4" s="1"/>
  <c r="I18" i="4"/>
  <c r="I22" i="4" s="1"/>
  <c r="K22" i="4" s="1"/>
  <c r="I17" i="4"/>
  <c r="I21" i="4" s="1"/>
  <c r="K21" i="4" s="1"/>
  <c r="K16" i="4"/>
  <c r="J16" i="4"/>
  <c r="C16" i="4"/>
  <c r="C20" i="4" s="1"/>
  <c r="B16" i="4"/>
  <c r="D16" i="4" s="1"/>
  <c r="B13" i="4"/>
  <c r="D13" i="4" s="1"/>
  <c r="B12" i="4"/>
  <c r="D12" i="4" s="1"/>
  <c r="I11" i="4"/>
  <c r="B11" i="4"/>
  <c r="D11" i="4" s="1"/>
  <c r="I9" i="4"/>
  <c r="I13" i="4" s="1"/>
  <c r="K13" i="4" s="1"/>
  <c r="D9" i="4"/>
  <c r="I8" i="4"/>
  <c r="K8" i="4" s="1"/>
  <c r="D8" i="4"/>
  <c r="O7" i="4"/>
  <c r="J7" i="4"/>
  <c r="J11" i="4" s="1"/>
  <c r="K11" i="4" s="1"/>
  <c r="D7" i="4"/>
  <c r="C7" i="4"/>
  <c r="C11" i="4" s="1"/>
  <c r="O3" i="4"/>
  <c r="C20" i="3"/>
  <c r="C16" i="3"/>
  <c r="B16" i="3"/>
  <c r="B18" i="3" s="1"/>
  <c r="B13" i="3"/>
  <c r="D13" i="3" s="1"/>
  <c r="B12" i="3"/>
  <c r="D12" i="3" s="1"/>
  <c r="B11" i="3"/>
  <c r="D9" i="3"/>
  <c r="D7" i="3"/>
  <c r="C7" i="3"/>
  <c r="C11" i="3" s="1"/>
  <c r="D11" i="3" s="1"/>
  <c r="B22" i="2"/>
  <c r="D22" i="2" s="1"/>
  <c r="B21" i="2"/>
  <c r="D21" i="2" s="1"/>
  <c r="C20" i="2"/>
  <c r="D20" i="2" s="1"/>
  <c r="B20" i="2"/>
  <c r="C16" i="2"/>
  <c r="D18" i="2" s="1"/>
  <c r="C11" i="2"/>
  <c r="D12" i="2" s="1"/>
  <c r="D9" i="2"/>
  <c r="D8" i="2"/>
  <c r="D7" i="2"/>
  <c r="C7" i="2"/>
  <c r="B22" i="1"/>
  <c r="D22" i="1" s="1"/>
  <c r="B21" i="1"/>
  <c r="B20" i="1"/>
  <c r="C16" i="1"/>
  <c r="C20" i="1" s="1"/>
  <c r="C7" i="1"/>
  <c r="D9" i="1" s="1"/>
  <c r="D18" i="3" l="1"/>
  <c r="B22" i="3"/>
  <c r="D22" i="3" s="1"/>
  <c r="D20" i="1"/>
  <c r="D21" i="1"/>
  <c r="B20" i="3"/>
  <c r="D20" i="3" s="1"/>
  <c r="E9" i="5"/>
  <c r="I12" i="4"/>
  <c r="K12" i="4" s="1"/>
  <c r="E10" i="5"/>
  <c r="E26" i="5"/>
  <c r="K17" i="4"/>
  <c r="C11" i="5"/>
  <c r="E18" i="5"/>
  <c r="C27" i="5"/>
  <c r="D8" i="1"/>
  <c r="D13" i="2"/>
  <c r="K9" i="4"/>
  <c r="B18" i="4"/>
  <c r="C19" i="5"/>
  <c r="D18" i="1"/>
  <c r="C12" i="5"/>
  <c r="C28" i="5"/>
  <c r="E35" i="5"/>
  <c r="C11" i="1"/>
  <c r="D16" i="2"/>
  <c r="D8" i="3"/>
  <c r="B17" i="3"/>
  <c r="K18" i="4"/>
  <c r="C13" i="5"/>
  <c r="C29" i="5"/>
  <c r="D16" i="1"/>
  <c r="D17" i="1"/>
  <c r="D11" i="2"/>
  <c r="D7" i="1"/>
  <c r="D17" i="2"/>
  <c r="B20" i="4"/>
  <c r="D20" i="4" s="1"/>
  <c r="B17" i="4"/>
  <c r="D16" i="3"/>
  <c r="K7" i="4"/>
  <c r="C22" i="5" l="1"/>
  <c r="E19" i="5"/>
  <c r="C37" i="5"/>
  <c r="D17" i="4"/>
  <c r="B21" i="4"/>
  <c r="D21" i="4" s="1"/>
  <c r="B22" i="4"/>
  <c r="D22" i="4" s="1"/>
  <c r="D18" i="4"/>
  <c r="D17" i="3"/>
  <c r="B21" i="3"/>
  <c r="D21" i="3" s="1"/>
  <c r="C32" i="5"/>
  <c r="C30" i="5"/>
  <c r="C36" i="5"/>
  <c r="E27" i="5"/>
  <c r="D13" i="1"/>
  <c r="D12" i="1"/>
  <c r="D11" i="1"/>
  <c r="C20" i="5"/>
  <c r="C39" i="5" l="1"/>
  <c r="E36" i="5"/>
</calcChain>
</file>

<file path=xl/sharedStrings.xml><?xml version="1.0" encoding="utf-8"?>
<sst xmlns="http://schemas.openxmlformats.org/spreadsheetml/2006/main" count="255" uniqueCount="47">
  <si>
    <t xml:space="preserve">TABELA DE PAGAMENTO DE DIÁRIAS </t>
  </si>
  <si>
    <t>Resolução n° 10/2015 de 14/05/2015 - Diárias  
Portaria GP1 nº.7/2020 de 19/02/2020 que Atualiza os valores mensais do Auxílio Saúde e do Auxílio Alimentação</t>
  </si>
  <si>
    <t>Lei  8.480 de 07 de dezembro de 2018</t>
  </si>
  <si>
    <t>AUXÍLIO ALIMENTAÇÃO</t>
  </si>
  <si>
    <r>
      <rPr>
        <b/>
        <sz val="12"/>
        <color theme="1"/>
        <rFont val="Cambria"/>
        <family val="1"/>
        <charset val="1"/>
      </rPr>
      <t>FORA</t>
    </r>
    <r>
      <rPr>
        <sz val="12"/>
        <color theme="1"/>
        <rFont val="Cambria"/>
        <family val="1"/>
        <charset val="1"/>
      </rPr>
      <t xml:space="preserve"> DO ESTADO </t>
    </r>
  </si>
  <si>
    <t>RECEBEDOR</t>
  </si>
  <si>
    <t>COM PERNOITE</t>
  </si>
  <si>
    <t>Desconto</t>
  </si>
  <si>
    <t>A Receber</t>
  </si>
  <si>
    <t>Desembargador</t>
  </si>
  <si>
    <t>Juiz</t>
  </si>
  <si>
    <t>Servidor</t>
  </si>
  <si>
    <t xml:space="preserve"> SEM PERNOITE</t>
  </si>
  <si>
    <r>
      <rPr>
        <b/>
        <sz val="12"/>
        <color theme="1"/>
        <rFont val="Cambria"/>
        <family val="1"/>
        <charset val="1"/>
      </rPr>
      <t>DENTRO</t>
    </r>
    <r>
      <rPr>
        <sz val="12"/>
        <color theme="1"/>
        <rFont val="Cambria"/>
        <family val="1"/>
        <charset val="1"/>
      </rPr>
      <t xml:space="preserve"> DO ESTADO</t>
    </r>
  </si>
  <si>
    <t>Aracaju, 20/02/2020</t>
  </si>
  <si>
    <t>PEDRO VIEIRA SANTOS</t>
  </si>
  <si>
    <t>SECRETÁRIO DE FINANÇAS E ORÇAMENTO</t>
  </si>
  <si>
    <t>Resolução n° 10/2015 de 14/05/2015 - Diárias  
Portaria GP1 nº.3/2023 de 10/01/2023 que Atualiza os valores mensais do Auxílio Saúde e do Auxílio Alimentação</t>
  </si>
  <si>
    <t>Aracaju, 10/01/2023</t>
  </si>
  <si>
    <t>Aracaju, 1/04/2023</t>
  </si>
  <si>
    <t>MÁRCIA MARTINS CARDOSO DE SOUZA</t>
  </si>
  <si>
    <t>SECRETÁRIA DE FINANÇAS E ORÇAMENTO</t>
  </si>
  <si>
    <t>Resolução n° 10/2015 de 14/05/2015 - Diárias  
Portaria GP1 nº.99/2023 de 19/12/2023 que Atualiza os valores mensais do Auxílio Saúde e do Auxílio Alimentação</t>
  </si>
  <si>
    <t>Aracaju, 1/01/2024</t>
  </si>
  <si>
    <t>Aracaju, 1/02/2024</t>
  </si>
  <si>
    <t>Resolução n° 10/2015 de 14/05/2015  e suas alterações, por meio da Resolução nº 31/2024, de 21/08/2024
Portaria GP1 nº 1/2025 de 07/01/2025, que atualiza os valores mensais do Auxílio Alimentação</t>
  </si>
  <si>
    <t xml:space="preserve">FORA DO ESTADO </t>
  </si>
  <si>
    <t xml:space="preserve">% APLICADO, COM BASE NO ART. 15  </t>
  </si>
  <si>
    <t>VALOR(R$)</t>
  </si>
  <si>
    <t>DESCONTO(R$)</t>
  </si>
  <si>
    <t>A RECEBER(R$)</t>
  </si>
  <si>
    <t>Desembargador(a)</t>
  </si>
  <si>
    <t>Juiz(a)</t>
  </si>
  <si>
    <t>Servidor(a)</t>
  </si>
  <si>
    <t>Servidor(a) com assistência direta a Desembargador(a)</t>
  </si>
  <si>
    <t>Até 80%(oitenta por cento) da diária do Desembargador(a)</t>
  </si>
  <si>
    <t>Servidor(a) com assistência direta a Juiz(a)</t>
  </si>
  <si>
    <t>Até 80%(oitenta por cento) da diária do Juiz(a)</t>
  </si>
  <si>
    <t>Servidor(a) com acompanhamento em tempo integral e hospedagem em mesmo local que o(a) Desembargador(a)</t>
  </si>
  <si>
    <t>Até 90%(oitenta por cento) da diária do Desembargador(a)</t>
  </si>
  <si>
    <t>Servidor(a) com acompanhamento em tempo integral e hospedagem em mesmo local que o(a) Juiz(a)</t>
  </si>
  <si>
    <t>Até 90%(oitenta por cento) da diária do Juiz(a)</t>
  </si>
  <si>
    <t>Servidor com assistência direta a Desembargador(a)</t>
  </si>
  <si>
    <t>Servidor com assistência direta a Juiz(a)</t>
  </si>
  <si>
    <t>DENTRO DO ESTADO</t>
  </si>
  <si>
    <t>FORA DO PAÍS</t>
  </si>
  <si>
    <t xml:space="preserve">As diárias internacionais correspondem ao valor da diária nacional, acrescida de 70% (setenta por cento), convertida em dólar americano, utilizando-se o valor do câmbio correspondente à data da última fixação do subsídio de Desembargador.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</si>
</sst>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 &quot;#,##0.00;[Red]&quot;-R$ &quot;#,##0.00"/>
  </numFmts>
  <fonts count="6" x14ac:knownFonts="1">
    <font>
      <sz val="11"/>
      <color theme="1"/>
      <name val="Calibri"/>
      <family val="2"/>
      <charset val="1"/>
    </font>
    <font>
      <b/>
      <sz val="12"/>
      <color theme="1"/>
      <name val="Cambria"/>
      <family val="1"/>
      <charset val="1"/>
    </font>
    <font>
      <b/>
      <sz val="9"/>
      <color theme="1"/>
      <name val="Cambria"/>
      <family val="1"/>
      <charset val="1"/>
    </font>
    <font>
      <sz val="11"/>
      <color theme="1"/>
      <name val="Cambria"/>
      <family val="1"/>
      <charset val="1"/>
    </font>
    <font>
      <sz val="12"/>
      <color theme="1"/>
      <name val="Cambria"/>
      <family val="1"/>
      <charset val="1"/>
    </font>
    <font>
      <sz val="11"/>
      <color theme="1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68871120334488"/>
        <bgColor rgb="FFDDDDDD"/>
      </patternFill>
    </fill>
    <fill>
      <patternFill patternType="solid">
        <fgColor theme="5" tint="0.59968871120334488"/>
        <bgColor rgb="FFDDDDDD"/>
      </patternFill>
    </fill>
    <fill>
      <patternFill patternType="solid">
        <fgColor rgb="FFDDDDDD"/>
        <bgColor rgb="FFC5E0B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ont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wrapText="1"/>
    </xf>
    <xf numFmtId="0" fontId="4" fillId="0" borderId="1" xfId="0" applyFont="1" applyBorder="1" applyAlignment="1" applyProtection="1"/>
    <xf numFmtId="4" fontId="4" fillId="0" borderId="1" xfId="0" applyNumberFormat="1" applyFont="1" applyBorder="1" applyAlignment="1" applyProtection="1"/>
    <xf numFmtId="4" fontId="1" fillId="0" borderId="1" xfId="0" applyNumberFormat="1" applyFont="1" applyBorder="1" applyAlignment="1" applyProtection="1"/>
    <xf numFmtId="0" fontId="4" fillId="0" borderId="1" xfId="0" applyFont="1" applyBorder="1" applyAlignment="1" applyProtection="1">
      <alignment horizont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4" fontId="4" fillId="0" borderId="1" xfId="0" applyNumberFormat="1" applyFont="1" applyBorder="1" applyAlignment="1" applyProtection="1">
      <alignment vertical="center"/>
    </xf>
    <xf numFmtId="4" fontId="1" fillId="0" borderId="1" xfId="0" applyNumberFormat="1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4" fillId="0" borderId="1" xfId="0" applyFont="1" applyBorder="1" applyAlignment="1" applyProtection="1">
      <alignment wrapText="1"/>
    </xf>
    <xf numFmtId="164" fontId="4" fillId="0" borderId="2" xfId="0" applyNumberFormat="1" applyFont="1" applyBorder="1" applyAlignment="1" applyProtection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</xf>
    <xf numFmtId="164" fontId="4" fillId="0" borderId="4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zoomScaleNormal="100" workbookViewId="0">
      <selection activeCell="D24" sqref="D24"/>
    </sheetView>
  </sheetViews>
  <sheetFormatPr defaultColWidth="8.7109375" defaultRowHeight="15" x14ac:dyDescent="0.25"/>
  <cols>
    <col min="1" max="1" width="17.5703125" style="11" customWidth="1"/>
    <col min="2" max="2" width="18.140625" style="11" customWidth="1"/>
    <col min="3" max="3" width="10.5703125" style="11" customWidth="1"/>
    <col min="4" max="4" width="11.7109375" style="11" customWidth="1"/>
  </cols>
  <sheetData>
    <row r="1" spans="1:4" s="13" customFormat="1" ht="33" customHeight="1" x14ac:dyDescent="0.25">
      <c r="A1" s="10" t="s">
        <v>0</v>
      </c>
      <c r="B1" s="10"/>
      <c r="C1" s="10"/>
      <c r="D1" s="10"/>
    </row>
    <row r="2" spans="1:4" s="13" customFormat="1" ht="56.25" customHeight="1" x14ac:dyDescent="0.25">
      <c r="A2" s="9" t="s">
        <v>1</v>
      </c>
      <c r="B2" s="9"/>
      <c r="C2" s="9"/>
      <c r="D2" s="9"/>
    </row>
    <row r="3" spans="1:4" x14ac:dyDescent="0.25">
      <c r="A3" s="8" t="s">
        <v>2</v>
      </c>
      <c r="B3" s="8"/>
      <c r="C3" s="8" t="s">
        <v>3</v>
      </c>
      <c r="D3" s="8"/>
    </row>
    <row r="4" spans="1:4" ht="15.75" x14ac:dyDescent="0.25">
      <c r="A4" s="8"/>
      <c r="B4" s="8"/>
      <c r="C4" s="7">
        <v>1103.4000000000001</v>
      </c>
      <c r="D4" s="7"/>
    </row>
    <row r="5" spans="1:4" s="14" customFormat="1" ht="15.75" x14ac:dyDescent="0.25">
      <c r="A5" s="6" t="s">
        <v>4</v>
      </c>
      <c r="B5" s="6"/>
      <c r="C5" s="6"/>
      <c r="D5" s="6"/>
    </row>
    <row r="6" spans="1:4" s="17" customFormat="1" ht="15.75" x14ac:dyDescent="0.25">
      <c r="A6" s="15" t="s">
        <v>5</v>
      </c>
      <c r="B6" s="16" t="s">
        <v>6</v>
      </c>
      <c r="C6" s="15" t="s">
        <v>7</v>
      </c>
      <c r="D6" s="12" t="s">
        <v>8</v>
      </c>
    </row>
    <row r="7" spans="1:4" s="14" customFormat="1" ht="15.75" x14ac:dyDescent="0.25">
      <c r="A7" s="18" t="s">
        <v>9</v>
      </c>
      <c r="B7" s="19">
        <v>1182.07</v>
      </c>
      <c r="C7" s="7">
        <f>C4/30</f>
        <v>36.78</v>
      </c>
      <c r="D7" s="20">
        <f>B7-C7</f>
        <v>1145.29</v>
      </c>
    </row>
    <row r="8" spans="1:4" s="14" customFormat="1" ht="15.75" x14ac:dyDescent="0.25">
      <c r="A8" s="18" t="s">
        <v>10</v>
      </c>
      <c r="B8" s="19">
        <v>1122.96</v>
      </c>
      <c r="C8" s="7"/>
      <c r="D8" s="20">
        <f>B8-C7</f>
        <v>1086.18</v>
      </c>
    </row>
    <row r="9" spans="1:4" s="14" customFormat="1" ht="15.75" x14ac:dyDescent="0.25">
      <c r="A9" s="18" t="s">
        <v>11</v>
      </c>
      <c r="B9" s="18">
        <v>791.98</v>
      </c>
      <c r="C9" s="7"/>
      <c r="D9" s="20">
        <f>B9-C7</f>
        <v>755.2</v>
      </c>
    </row>
    <row r="10" spans="1:4" s="17" customFormat="1" ht="15.75" x14ac:dyDescent="0.25">
      <c r="A10" s="21" t="s">
        <v>5</v>
      </c>
      <c r="B10" s="16" t="s">
        <v>12</v>
      </c>
      <c r="C10" s="15" t="s">
        <v>7</v>
      </c>
      <c r="D10" s="15" t="s">
        <v>8</v>
      </c>
    </row>
    <row r="11" spans="1:4" s="14" customFormat="1" ht="15.75" x14ac:dyDescent="0.25">
      <c r="A11" s="18" t="s">
        <v>9</v>
      </c>
      <c r="B11" s="19">
        <v>591.03</v>
      </c>
      <c r="C11" s="7">
        <f>C7/2</f>
        <v>18.39</v>
      </c>
      <c r="D11" s="20">
        <f>B11-C11</f>
        <v>572.64</v>
      </c>
    </row>
    <row r="12" spans="1:4" s="14" customFormat="1" ht="15.75" x14ac:dyDescent="0.25">
      <c r="A12" s="18" t="s">
        <v>10</v>
      </c>
      <c r="B12" s="18">
        <v>561.48</v>
      </c>
      <c r="C12" s="7"/>
      <c r="D12" s="20">
        <f>B12-C11</f>
        <v>543.09</v>
      </c>
    </row>
    <row r="13" spans="1:4" s="14" customFormat="1" ht="15.75" x14ac:dyDescent="0.25">
      <c r="A13" s="18" t="s">
        <v>11</v>
      </c>
      <c r="B13" s="18">
        <v>395.99</v>
      </c>
      <c r="C13" s="7"/>
      <c r="D13" s="20">
        <f>B13-C11</f>
        <v>377.6</v>
      </c>
    </row>
    <row r="14" spans="1:4" s="14" customFormat="1" ht="15.75" x14ac:dyDescent="0.25">
      <c r="A14" s="5" t="s">
        <v>13</v>
      </c>
      <c r="B14" s="5"/>
      <c r="C14" s="5"/>
      <c r="D14" s="5"/>
    </row>
    <row r="15" spans="1:4" s="14" customFormat="1" ht="15.75" x14ac:dyDescent="0.25">
      <c r="A15" s="15" t="s">
        <v>5</v>
      </c>
      <c r="B15" s="22" t="s">
        <v>6</v>
      </c>
      <c r="C15" s="15" t="s">
        <v>7</v>
      </c>
      <c r="D15" s="15" t="s">
        <v>8</v>
      </c>
    </row>
    <row r="16" spans="1:4" s="14" customFormat="1" ht="15.75" x14ac:dyDescent="0.25">
      <c r="A16" s="18" t="s">
        <v>9</v>
      </c>
      <c r="B16" s="19">
        <v>237.6</v>
      </c>
      <c r="C16" s="7">
        <f>C4/30</f>
        <v>36.78</v>
      </c>
      <c r="D16" s="20">
        <f>B16-C16</f>
        <v>200.82</v>
      </c>
    </row>
    <row r="17" spans="1:4" s="17" customFormat="1" ht="15.75" x14ac:dyDescent="0.25">
      <c r="A17" s="18" t="s">
        <v>10</v>
      </c>
      <c r="B17" s="18">
        <v>225.72</v>
      </c>
      <c r="C17" s="7"/>
      <c r="D17" s="20">
        <f>B17-C16</f>
        <v>188.94</v>
      </c>
    </row>
    <row r="18" spans="1:4" s="14" customFormat="1" ht="15.75" x14ac:dyDescent="0.25">
      <c r="A18" s="18" t="s">
        <v>11</v>
      </c>
      <c r="B18" s="18">
        <v>159.19</v>
      </c>
      <c r="C18" s="7"/>
      <c r="D18" s="20">
        <f>B18-C16</f>
        <v>122.41</v>
      </c>
    </row>
    <row r="19" spans="1:4" s="14" customFormat="1" ht="15.75" x14ac:dyDescent="0.25">
      <c r="A19" s="15" t="s">
        <v>5</v>
      </c>
      <c r="B19" s="22" t="s">
        <v>12</v>
      </c>
      <c r="C19" s="15" t="s">
        <v>7</v>
      </c>
      <c r="D19" s="15" t="s">
        <v>8</v>
      </c>
    </row>
    <row r="20" spans="1:4" s="14" customFormat="1" ht="15.75" x14ac:dyDescent="0.25">
      <c r="A20" s="18" t="s">
        <v>9</v>
      </c>
      <c r="B20" s="19">
        <f>B16/2</f>
        <v>118.8</v>
      </c>
      <c r="C20" s="7">
        <f>C16/2</f>
        <v>18.39</v>
      </c>
      <c r="D20" s="20">
        <f>B20-C20</f>
        <v>100.41</v>
      </c>
    </row>
    <row r="21" spans="1:4" ht="15.75" x14ac:dyDescent="0.25">
      <c r="A21" s="18" t="s">
        <v>10</v>
      </c>
      <c r="B21" s="18">
        <f>B17/2</f>
        <v>112.86</v>
      </c>
      <c r="C21" s="7"/>
      <c r="D21" s="20">
        <f>B21-C20</f>
        <v>94.47</v>
      </c>
    </row>
    <row r="22" spans="1:4" ht="15.75" x14ac:dyDescent="0.25">
      <c r="A22" s="18" t="s">
        <v>11</v>
      </c>
      <c r="B22" s="19">
        <f>B18/2</f>
        <v>79.594999999999999</v>
      </c>
      <c r="C22" s="7"/>
      <c r="D22" s="20">
        <f>B22-C20</f>
        <v>61.204999999999998</v>
      </c>
    </row>
    <row r="23" spans="1:4" ht="16.5" customHeight="1" x14ac:dyDescent="0.25"/>
    <row r="25" spans="1:4" x14ac:dyDescent="0.25">
      <c r="A25" s="4" t="s">
        <v>14</v>
      </c>
      <c r="B25" s="4"/>
    </row>
    <row r="28" spans="1:4" x14ac:dyDescent="0.25">
      <c r="A28" s="4" t="s">
        <v>15</v>
      </c>
      <c r="B28" s="4"/>
      <c r="C28" s="4"/>
      <c r="D28" s="4"/>
    </row>
    <row r="29" spans="1:4" x14ac:dyDescent="0.25">
      <c r="A29" s="4" t="s">
        <v>16</v>
      </c>
      <c r="B29" s="4"/>
      <c r="C29" s="4"/>
      <c r="D29" s="4"/>
    </row>
  </sheetData>
  <mergeCells count="14">
    <mergeCell ref="C20:C22"/>
    <mergeCell ref="A25:B25"/>
    <mergeCell ref="A28:D28"/>
    <mergeCell ref="A29:D29"/>
    <mergeCell ref="A5:D5"/>
    <mergeCell ref="C7:C9"/>
    <mergeCell ref="C11:C13"/>
    <mergeCell ref="A14:D14"/>
    <mergeCell ref="C16:C18"/>
    <mergeCell ref="A1:D1"/>
    <mergeCell ref="A2:D2"/>
    <mergeCell ref="A3:B4"/>
    <mergeCell ref="C3:D3"/>
    <mergeCell ref="C4:D4"/>
  </mergeCells>
  <pageMargins left="0.98402777777777795" right="0.98402777777777795" top="0.98402777777777795" bottom="0.98402777777777795" header="0.511811023622047" footer="0.51180555555555596"/>
  <pageSetup paperSize="9" fitToWidth="5" orientation="portrait" horizontalDpi="300" verticalDpi="300"/>
  <headerFooter>
    <oddFooter>&amp;L&amp;F&amp;CJRC&amp;R&amp;D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6" zoomScaleNormal="100" workbookViewId="0">
      <selection activeCell="B26" sqref="B26"/>
    </sheetView>
  </sheetViews>
  <sheetFormatPr defaultColWidth="8.7109375" defaultRowHeight="15" x14ac:dyDescent="0.25"/>
  <cols>
    <col min="1" max="1" width="17.5703125" style="11" customWidth="1"/>
    <col min="2" max="2" width="18.140625" style="11" customWidth="1"/>
    <col min="3" max="3" width="10.5703125" style="11" customWidth="1"/>
    <col min="4" max="4" width="11.7109375" style="11" customWidth="1"/>
  </cols>
  <sheetData>
    <row r="1" spans="1:4" s="13" customFormat="1" ht="33" customHeight="1" x14ac:dyDescent="0.25">
      <c r="A1" s="10" t="s">
        <v>0</v>
      </c>
      <c r="B1" s="10"/>
      <c r="C1" s="10"/>
      <c r="D1" s="10"/>
    </row>
    <row r="2" spans="1:4" s="13" customFormat="1" ht="56.25" customHeight="1" x14ac:dyDescent="0.25">
      <c r="A2" s="9" t="s">
        <v>17</v>
      </c>
      <c r="B2" s="9"/>
      <c r="C2" s="9"/>
      <c r="D2" s="9"/>
    </row>
    <row r="3" spans="1:4" x14ac:dyDescent="0.25">
      <c r="A3" s="8" t="s">
        <v>2</v>
      </c>
      <c r="B3" s="8"/>
      <c r="C3" s="8" t="s">
        <v>3</v>
      </c>
      <c r="D3" s="8"/>
    </row>
    <row r="4" spans="1:4" ht="15.75" x14ac:dyDescent="0.25">
      <c r="A4" s="8"/>
      <c r="B4" s="8"/>
      <c r="C4" s="7">
        <v>1275</v>
      </c>
      <c r="D4" s="7"/>
    </row>
    <row r="5" spans="1:4" s="14" customFormat="1" ht="15.75" x14ac:dyDescent="0.25">
      <c r="A5" s="6" t="s">
        <v>4</v>
      </c>
      <c r="B5" s="6"/>
      <c r="C5" s="6"/>
      <c r="D5" s="6"/>
    </row>
    <row r="6" spans="1:4" s="17" customFormat="1" ht="15.75" x14ac:dyDescent="0.25">
      <c r="A6" s="15" t="s">
        <v>5</v>
      </c>
      <c r="B6" s="16" t="s">
        <v>6</v>
      </c>
      <c r="C6" s="15" t="s">
        <v>7</v>
      </c>
      <c r="D6" s="12" t="s">
        <v>8</v>
      </c>
    </row>
    <row r="7" spans="1:4" s="14" customFormat="1" ht="15.75" x14ac:dyDescent="0.25">
      <c r="A7" s="18" t="s">
        <v>9</v>
      </c>
      <c r="B7" s="19">
        <v>1182.07</v>
      </c>
      <c r="C7" s="7">
        <f>C4/30</f>
        <v>42.5</v>
      </c>
      <c r="D7" s="20">
        <f>B7-C7</f>
        <v>1139.57</v>
      </c>
    </row>
    <row r="8" spans="1:4" s="14" customFormat="1" ht="15.75" x14ac:dyDescent="0.25">
      <c r="A8" s="18" t="s">
        <v>10</v>
      </c>
      <c r="B8" s="19">
        <v>1122.96</v>
      </c>
      <c r="C8" s="7"/>
      <c r="D8" s="20">
        <f>B8-C7</f>
        <v>1080.46</v>
      </c>
    </row>
    <row r="9" spans="1:4" s="14" customFormat="1" ht="15.75" x14ac:dyDescent="0.25">
      <c r="A9" s="18" t="s">
        <v>11</v>
      </c>
      <c r="B9" s="18">
        <v>791.98</v>
      </c>
      <c r="C9" s="7"/>
      <c r="D9" s="20">
        <f>B9-C7</f>
        <v>749.48</v>
      </c>
    </row>
    <row r="10" spans="1:4" s="17" customFormat="1" ht="15.75" x14ac:dyDescent="0.25">
      <c r="A10" s="21" t="s">
        <v>5</v>
      </c>
      <c r="B10" s="16" t="s">
        <v>12</v>
      </c>
      <c r="C10" s="15" t="s">
        <v>7</v>
      </c>
      <c r="D10" s="15" t="s">
        <v>8</v>
      </c>
    </row>
    <row r="11" spans="1:4" s="14" customFormat="1" ht="15.75" x14ac:dyDescent="0.25">
      <c r="A11" s="18" t="s">
        <v>9</v>
      </c>
      <c r="B11" s="19">
        <v>591.03</v>
      </c>
      <c r="C11" s="7">
        <f>C7/2</f>
        <v>21.25</v>
      </c>
      <c r="D11" s="20">
        <f>B11-C11</f>
        <v>569.78</v>
      </c>
    </row>
    <row r="12" spans="1:4" s="14" customFormat="1" ht="15.75" x14ac:dyDescent="0.25">
      <c r="A12" s="18" t="s">
        <v>10</v>
      </c>
      <c r="B12" s="18">
        <v>561.48</v>
      </c>
      <c r="C12" s="7"/>
      <c r="D12" s="20">
        <f>B12-C11</f>
        <v>540.23</v>
      </c>
    </row>
    <row r="13" spans="1:4" s="14" customFormat="1" ht="15.75" x14ac:dyDescent="0.25">
      <c r="A13" s="18" t="s">
        <v>11</v>
      </c>
      <c r="B13" s="18">
        <v>395.99</v>
      </c>
      <c r="C13" s="7"/>
      <c r="D13" s="20">
        <f>B13-C11</f>
        <v>374.74</v>
      </c>
    </row>
    <row r="14" spans="1:4" s="14" customFormat="1" ht="15.75" x14ac:dyDescent="0.25">
      <c r="A14" s="5" t="s">
        <v>13</v>
      </c>
      <c r="B14" s="5"/>
      <c r="C14" s="5"/>
      <c r="D14" s="5"/>
    </row>
    <row r="15" spans="1:4" s="14" customFormat="1" ht="15.75" x14ac:dyDescent="0.25">
      <c r="A15" s="15" t="s">
        <v>5</v>
      </c>
      <c r="B15" s="22" t="s">
        <v>6</v>
      </c>
      <c r="C15" s="15" t="s">
        <v>7</v>
      </c>
      <c r="D15" s="15" t="s">
        <v>8</v>
      </c>
    </row>
    <row r="16" spans="1:4" s="14" customFormat="1" ht="15.75" x14ac:dyDescent="0.25">
      <c r="A16" s="18" t="s">
        <v>9</v>
      </c>
      <c r="B16" s="19">
        <v>237.6</v>
      </c>
      <c r="C16" s="7">
        <f>C4/30</f>
        <v>42.5</v>
      </c>
      <c r="D16" s="20">
        <f>B16-C16</f>
        <v>195.1</v>
      </c>
    </row>
    <row r="17" spans="1:4" s="17" customFormat="1" ht="15.75" x14ac:dyDescent="0.25">
      <c r="A17" s="18" t="s">
        <v>10</v>
      </c>
      <c r="B17" s="18">
        <v>225.72</v>
      </c>
      <c r="C17" s="7"/>
      <c r="D17" s="20">
        <f>B17-C16</f>
        <v>183.22</v>
      </c>
    </row>
    <row r="18" spans="1:4" s="14" customFormat="1" ht="15.75" x14ac:dyDescent="0.25">
      <c r="A18" s="18" t="s">
        <v>11</v>
      </c>
      <c r="B18" s="18">
        <v>159.19</v>
      </c>
      <c r="C18" s="7"/>
      <c r="D18" s="20">
        <f>B18-C16</f>
        <v>116.69</v>
      </c>
    </row>
    <row r="19" spans="1:4" s="14" customFormat="1" ht="15.75" x14ac:dyDescent="0.25">
      <c r="A19" s="15" t="s">
        <v>5</v>
      </c>
      <c r="B19" s="22" t="s">
        <v>12</v>
      </c>
      <c r="C19" s="15" t="s">
        <v>7</v>
      </c>
      <c r="D19" s="15" t="s">
        <v>8</v>
      </c>
    </row>
    <row r="20" spans="1:4" s="14" customFormat="1" ht="15.75" x14ac:dyDescent="0.25">
      <c r="A20" s="18" t="s">
        <v>9</v>
      </c>
      <c r="B20" s="19">
        <f>B16/2</f>
        <v>118.8</v>
      </c>
      <c r="C20" s="7">
        <f>C16/2</f>
        <v>21.25</v>
      </c>
      <c r="D20" s="20">
        <f>B20-C20</f>
        <v>97.55</v>
      </c>
    </row>
    <row r="21" spans="1:4" ht="15.75" x14ac:dyDescent="0.25">
      <c r="A21" s="18" t="s">
        <v>10</v>
      </c>
      <c r="B21" s="18">
        <f>B17/2</f>
        <v>112.86</v>
      </c>
      <c r="C21" s="7"/>
      <c r="D21" s="20">
        <f>B21-C20</f>
        <v>91.61</v>
      </c>
    </row>
    <row r="22" spans="1:4" ht="15.75" x14ac:dyDescent="0.25">
      <c r="A22" s="18" t="s">
        <v>11</v>
      </c>
      <c r="B22" s="19">
        <f>B18/2</f>
        <v>79.594999999999999</v>
      </c>
      <c r="C22" s="7"/>
      <c r="D22" s="20">
        <f>B22-C20</f>
        <v>58.344999999999999</v>
      </c>
    </row>
    <row r="23" spans="1:4" ht="16.5" customHeight="1" x14ac:dyDescent="0.25"/>
    <row r="25" spans="1:4" x14ac:dyDescent="0.25">
      <c r="A25" s="4" t="s">
        <v>18</v>
      </c>
      <c r="B25" s="4"/>
    </row>
    <row r="28" spans="1:4" x14ac:dyDescent="0.25">
      <c r="A28" s="4" t="s">
        <v>15</v>
      </c>
      <c r="B28" s="4"/>
      <c r="C28" s="4"/>
      <c r="D28" s="4"/>
    </row>
    <row r="29" spans="1:4" x14ac:dyDescent="0.25">
      <c r="A29" s="4" t="s">
        <v>16</v>
      </c>
      <c r="B29" s="4"/>
      <c r="C29" s="4"/>
      <c r="D29" s="4"/>
    </row>
  </sheetData>
  <mergeCells count="14">
    <mergeCell ref="C20:C22"/>
    <mergeCell ref="A25:B25"/>
    <mergeCell ref="A28:D28"/>
    <mergeCell ref="A29:D29"/>
    <mergeCell ref="A5:D5"/>
    <mergeCell ref="C7:C9"/>
    <mergeCell ref="C11:C13"/>
    <mergeCell ref="A14:D14"/>
    <mergeCell ref="C16:C18"/>
    <mergeCell ref="A1:D1"/>
    <mergeCell ref="A2:D2"/>
    <mergeCell ref="A3:B4"/>
    <mergeCell ref="C3:D3"/>
    <mergeCell ref="C4:D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3" zoomScaleNormal="100" workbookViewId="0">
      <selection activeCell="C3" sqref="C3"/>
    </sheetView>
  </sheetViews>
  <sheetFormatPr defaultColWidth="8.7109375" defaultRowHeight="15" x14ac:dyDescent="0.25"/>
  <cols>
    <col min="1" max="1" width="17.5703125" style="11" customWidth="1"/>
    <col min="2" max="2" width="18.140625" style="11" customWidth="1"/>
    <col min="3" max="3" width="10.5703125" style="11" customWidth="1"/>
    <col min="4" max="4" width="11.7109375" style="11" customWidth="1"/>
  </cols>
  <sheetData>
    <row r="1" spans="1:4" s="13" customFormat="1" ht="33" customHeight="1" x14ac:dyDescent="0.25">
      <c r="A1" s="10" t="s">
        <v>0</v>
      </c>
      <c r="B1" s="10"/>
      <c r="C1" s="10"/>
      <c r="D1" s="10"/>
    </row>
    <row r="2" spans="1:4" s="13" customFormat="1" ht="56.25" customHeight="1" x14ac:dyDescent="0.25">
      <c r="A2" s="9" t="s">
        <v>17</v>
      </c>
      <c r="B2" s="9"/>
      <c r="C2" s="9"/>
      <c r="D2" s="9"/>
    </row>
    <row r="3" spans="1:4" x14ac:dyDescent="0.25">
      <c r="A3" s="8" t="s">
        <v>2</v>
      </c>
      <c r="B3" s="8"/>
      <c r="C3" s="8" t="s">
        <v>3</v>
      </c>
      <c r="D3" s="8"/>
    </row>
    <row r="4" spans="1:4" ht="15.75" x14ac:dyDescent="0.25">
      <c r="A4" s="8"/>
      <c r="B4" s="8"/>
      <c r="C4" s="7">
        <v>1275</v>
      </c>
      <c r="D4" s="7"/>
    </row>
    <row r="5" spans="1:4" s="14" customFormat="1" ht="15.75" x14ac:dyDescent="0.25">
      <c r="A5" s="6" t="s">
        <v>4</v>
      </c>
      <c r="B5" s="6"/>
      <c r="C5" s="6"/>
      <c r="D5" s="6"/>
    </row>
    <row r="6" spans="1:4" s="17" customFormat="1" ht="15.75" x14ac:dyDescent="0.25">
      <c r="A6" s="15" t="s">
        <v>5</v>
      </c>
      <c r="B6" s="16" t="s">
        <v>6</v>
      </c>
      <c r="C6" s="15" t="s">
        <v>7</v>
      </c>
      <c r="D6" s="12" t="s">
        <v>8</v>
      </c>
    </row>
    <row r="7" spans="1:4" s="14" customFormat="1" ht="15.75" x14ac:dyDescent="0.25">
      <c r="A7" s="18" t="s">
        <v>9</v>
      </c>
      <c r="B7" s="19">
        <v>1253</v>
      </c>
      <c r="C7" s="7">
        <f>C4/30</f>
        <v>42.5</v>
      </c>
      <c r="D7" s="20">
        <f>B7-C7</f>
        <v>1210.5</v>
      </c>
    </row>
    <row r="8" spans="1:4" s="14" customFormat="1" ht="15.75" x14ac:dyDescent="0.25">
      <c r="A8" s="18" t="s">
        <v>10</v>
      </c>
      <c r="B8" s="19">
        <v>1190.3499999999999</v>
      </c>
      <c r="C8" s="7"/>
      <c r="D8" s="20">
        <f>B8-C7</f>
        <v>1147.8499999999999</v>
      </c>
    </row>
    <row r="9" spans="1:4" s="14" customFormat="1" ht="15.75" x14ac:dyDescent="0.25">
      <c r="A9" s="18" t="s">
        <v>11</v>
      </c>
      <c r="B9" s="18">
        <v>839.51</v>
      </c>
      <c r="C9" s="7"/>
      <c r="D9" s="20">
        <f>B9-C7</f>
        <v>797.01</v>
      </c>
    </row>
    <row r="10" spans="1:4" s="17" customFormat="1" ht="15.75" x14ac:dyDescent="0.25">
      <c r="A10" s="21" t="s">
        <v>5</v>
      </c>
      <c r="B10" s="16" t="s">
        <v>12</v>
      </c>
      <c r="C10" s="15" t="s">
        <v>7</v>
      </c>
      <c r="D10" s="15" t="s">
        <v>8</v>
      </c>
    </row>
    <row r="11" spans="1:4" s="14" customFormat="1" ht="15.75" x14ac:dyDescent="0.25">
      <c r="A11" s="18" t="s">
        <v>9</v>
      </c>
      <c r="B11" s="19">
        <f>B7/2</f>
        <v>626.5</v>
      </c>
      <c r="C11" s="7">
        <f>C7/2</f>
        <v>21.25</v>
      </c>
      <c r="D11" s="20">
        <f>B11-C11</f>
        <v>605.25</v>
      </c>
    </row>
    <row r="12" spans="1:4" s="14" customFormat="1" ht="15.75" x14ac:dyDescent="0.25">
      <c r="A12" s="18" t="s">
        <v>10</v>
      </c>
      <c r="B12" s="19">
        <f>B8/2</f>
        <v>595.17499999999995</v>
      </c>
      <c r="C12" s="7"/>
      <c r="D12" s="20">
        <f>B12-C11</f>
        <v>573.92499999999995</v>
      </c>
    </row>
    <row r="13" spans="1:4" s="14" customFormat="1" ht="15.75" x14ac:dyDescent="0.25">
      <c r="A13" s="18" t="s">
        <v>11</v>
      </c>
      <c r="B13" s="19">
        <f>B9/2</f>
        <v>419.755</v>
      </c>
      <c r="C13" s="7"/>
      <c r="D13" s="20">
        <f>B13-C11</f>
        <v>398.505</v>
      </c>
    </row>
    <row r="14" spans="1:4" s="14" customFormat="1" ht="15.75" x14ac:dyDescent="0.25">
      <c r="A14" s="5" t="s">
        <v>13</v>
      </c>
      <c r="B14" s="5"/>
      <c r="C14" s="5"/>
      <c r="D14" s="5"/>
    </row>
    <row r="15" spans="1:4" s="14" customFormat="1" ht="15.75" x14ac:dyDescent="0.25">
      <c r="A15" s="15" t="s">
        <v>5</v>
      </c>
      <c r="B15" s="22" t="s">
        <v>6</v>
      </c>
      <c r="C15" s="15" t="s">
        <v>7</v>
      </c>
      <c r="D15" s="15" t="s">
        <v>8</v>
      </c>
    </row>
    <row r="16" spans="1:4" s="14" customFormat="1" ht="15.75" x14ac:dyDescent="0.25">
      <c r="A16" s="18" t="s">
        <v>9</v>
      </c>
      <c r="B16" s="19">
        <f>37589.95*0.67%</f>
        <v>251.852665</v>
      </c>
      <c r="C16" s="7">
        <f>C4/30</f>
        <v>42.5</v>
      </c>
      <c r="D16" s="20">
        <f>B16-C16</f>
        <v>209.352665</v>
      </c>
    </row>
    <row r="17" spans="1:4" s="17" customFormat="1" ht="15.75" x14ac:dyDescent="0.25">
      <c r="A17" s="18" t="s">
        <v>10</v>
      </c>
      <c r="B17" s="19">
        <f>B16*95%</f>
        <v>239.26003175</v>
      </c>
      <c r="C17" s="7"/>
      <c r="D17" s="20">
        <f>B17-C16</f>
        <v>196.76003175</v>
      </c>
    </row>
    <row r="18" spans="1:4" s="14" customFormat="1" ht="15.75" x14ac:dyDescent="0.25">
      <c r="A18" s="18" t="s">
        <v>11</v>
      </c>
      <c r="B18" s="19">
        <f>B16*67%</f>
        <v>168.74128555000001</v>
      </c>
      <c r="C18" s="7"/>
      <c r="D18" s="20">
        <f>B18-C16</f>
        <v>126.24128555000001</v>
      </c>
    </row>
    <row r="19" spans="1:4" s="14" customFormat="1" ht="15.75" x14ac:dyDescent="0.25">
      <c r="A19" s="15" t="s">
        <v>5</v>
      </c>
      <c r="B19" s="22" t="s">
        <v>12</v>
      </c>
      <c r="C19" s="15" t="s">
        <v>7</v>
      </c>
      <c r="D19" s="15" t="s">
        <v>8</v>
      </c>
    </row>
    <row r="20" spans="1:4" s="14" customFormat="1" ht="15.75" x14ac:dyDescent="0.25">
      <c r="A20" s="18" t="s">
        <v>9</v>
      </c>
      <c r="B20" s="19">
        <f>B16/2</f>
        <v>125.9263325</v>
      </c>
      <c r="C20" s="7">
        <f>C16/2</f>
        <v>21.25</v>
      </c>
      <c r="D20" s="20">
        <f>B20-C20</f>
        <v>104.6763325</v>
      </c>
    </row>
    <row r="21" spans="1:4" ht="15.75" x14ac:dyDescent="0.25">
      <c r="A21" s="18" t="s">
        <v>10</v>
      </c>
      <c r="B21" s="19">
        <f>B17/2</f>
        <v>119.630015875</v>
      </c>
      <c r="C21" s="7"/>
      <c r="D21" s="20">
        <f>B21-C20</f>
        <v>98.380015874999998</v>
      </c>
    </row>
    <row r="22" spans="1:4" ht="15.75" x14ac:dyDescent="0.25">
      <c r="A22" s="18" t="s">
        <v>11</v>
      </c>
      <c r="B22" s="19">
        <f>B18/2</f>
        <v>84.370642775000007</v>
      </c>
      <c r="C22" s="7"/>
      <c r="D22" s="20">
        <f>B22-C20</f>
        <v>63.120642775000007</v>
      </c>
    </row>
    <row r="23" spans="1:4" ht="16.5" customHeight="1" x14ac:dyDescent="0.25"/>
    <row r="25" spans="1:4" x14ac:dyDescent="0.25">
      <c r="A25" s="4" t="s">
        <v>19</v>
      </c>
      <c r="B25" s="4"/>
    </row>
    <row r="28" spans="1:4" x14ac:dyDescent="0.25">
      <c r="A28" s="4" t="s">
        <v>20</v>
      </c>
      <c r="B28" s="4"/>
      <c r="C28" s="4"/>
      <c r="D28" s="4"/>
    </row>
    <row r="29" spans="1:4" x14ac:dyDescent="0.25">
      <c r="A29" s="4" t="s">
        <v>21</v>
      </c>
      <c r="B29" s="4"/>
      <c r="C29" s="4"/>
      <c r="D29" s="4"/>
    </row>
  </sheetData>
  <mergeCells count="14">
    <mergeCell ref="C20:C22"/>
    <mergeCell ref="A25:B25"/>
    <mergeCell ref="A28:D28"/>
    <mergeCell ref="A29:D29"/>
    <mergeCell ref="A5:D5"/>
    <mergeCell ref="C7:C9"/>
    <mergeCell ref="C11:C13"/>
    <mergeCell ref="A14:D14"/>
    <mergeCell ref="C16:C18"/>
    <mergeCell ref="A1:D1"/>
    <mergeCell ref="A2:D2"/>
    <mergeCell ref="A3:B4"/>
    <mergeCell ref="C3:D3"/>
    <mergeCell ref="C4:D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2" zoomScaleNormal="100" workbookViewId="0">
      <selection activeCell="H1" sqref="H1"/>
    </sheetView>
  </sheetViews>
  <sheetFormatPr defaultColWidth="8.7109375" defaultRowHeight="15" x14ac:dyDescent="0.25"/>
  <cols>
    <col min="1" max="1" width="17.5703125" style="11" customWidth="1"/>
    <col min="2" max="2" width="18.140625" style="11" customWidth="1"/>
    <col min="3" max="3" width="10.5703125" style="11" customWidth="1"/>
    <col min="4" max="4" width="11.7109375" style="11" customWidth="1"/>
    <col min="8" max="8" width="17.5703125" style="11" customWidth="1"/>
    <col min="9" max="9" width="18.140625" style="11" customWidth="1"/>
    <col min="10" max="10" width="10.5703125" style="11" customWidth="1"/>
    <col min="11" max="11" width="11.7109375" style="11" customWidth="1"/>
  </cols>
  <sheetData>
    <row r="1" spans="1:16" ht="33" customHeight="1" x14ac:dyDescent="0.25">
      <c r="A1" s="10" t="s">
        <v>0</v>
      </c>
      <c r="B1" s="10"/>
      <c r="C1" s="10"/>
      <c r="D1" s="10"/>
      <c r="H1" s="10" t="s">
        <v>0</v>
      </c>
      <c r="I1" s="10"/>
      <c r="J1" s="10"/>
      <c r="K1" s="10"/>
    </row>
    <row r="2" spans="1:16" ht="56.25" customHeight="1" x14ac:dyDescent="0.25">
      <c r="A2" s="9" t="s">
        <v>22</v>
      </c>
      <c r="B2" s="9"/>
      <c r="C2" s="9"/>
      <c r="D2" s="9"/>
      <c r="H2" s="9" t="s">
        <v>22</v>
      </c>
      <c r="I2" s="9"/>
      <c r="J2" s="9"/>
      <c r="K2" s="9"/>
    </row>
    <row r="3" spans="1:16" x14ac:dyDescent="0.25">
      <c r="A3" s="8" t="s">
        <v>2</v>
      </c>
      <c r="B3" s="8"/>
      <c r="C3" s="8" t="s">
        <v>3</v>
      </c>
      <c r="D3" s="8"/>
      <c r="H3" s="8" t="s">
        <v>2</v>
      </c>
      <c r="I3" s="8"/>
      <c r="J3" s="8" t="s">
        <v>3</v>
      </c>
      <c r="K3" s="8"/>
      <c r="O3" s="11">
        <f>O5*0.67/30</f>
        <v>887.02841000000012</v>
      </c>
    </row>
    <row r="4" spans="1:16" ht="15.75" customHeight="1" x14ac:dyDescent="0.25">
      <c r="A4" s="8"/>
      <c r="B4" s="8"/>
      <c r="C4" s="7">
        <v>1351.5</v>
      </c>
      <c r="D4" s="7"/>
      <c r="H4" s="8"/>
      <c r="I4" s="8"/>
      <c r="J4" s="7">
        <v>1351.5</v>
      </c>
      <c r="K4" s="7"/>
    </row>
    <row r="5" spans="1:16" ht="15.75" x14ac:dyDescent="0.25">
      <c r="A5" s="6" t="s">
        <v>4</v>
      </c>
      <c r="B5" s="6"/>
      <c r="C5" s="6"/>
      <c r="D5" s="6"/>
      <c r="H5" s="6" t="s">
        <v>4</v>
      </c>
      <c r="I5" s="6"/>
      <c r="J5" s="6"/>
      <c r="K5" s="6"/>
      <c r="O5" s="23">
        <v>39717.69</v>
      </c>
      <c r="P5" s="23"/>
    </row>
    <row r="6" spans="1:16" ht="15.75" x14ac:dyDescent="0.25">
      <c r="A6" s="15" t="s">
        <v>5</v>
      </c>
      <c r="B6" s="16" t="s">
        <v>6</v>
      </c>
      <c r="C6" s="15" t="s">
        <v>7</v>
      </c>
      <c r="D6" s="12" t="s">
        <v>8</v>
      </c>
      <c r="H6" s="15" t="s">
        <v>5</v>
      </c>
      <c r="I6" s="16" t="s">
        <v>6</v>
      </c>
      <c r="J6" s="15" t="s">
        <v>7</v>
      </c>
      <c r="K6" s="12" t="s">
        <v>8</v>
      </c>
    </row>
    <row r="7" spans="1:16" ht="15.75" x14ac:dyDescent="0.25">
      <c r="A7" s="18" t="s">
        <v>9</v>
      </c>
      <c r="B7" s="19">
        <v>1253</v>
      </c>
      <c r="C7" s="7">
        <f>C4/30</f>
        <v>45.05</v>
      </c>
      <c r="D7" s="20">
        <f>B7-C7</f>
        <v>1207.95</v>
      </c>
      <c r="H7" s="18" t="s">
        <v>9</v>
      </c>
      <c r="I7" s="19">
        <v>1323.92</v>
      </c>
      <c r="J7" s="7">
        <f>J4/30</f>
        <v>45.05</v>
      </c>
      <c r="K7" s="20">
        <f>I7-J7</f>
        <v>1278.8700000000001</v>
      </c>
      <c r="O7" s="11">
        <f>O5/30</f>
        <v>1323.923</v>
      </c>
    </row>
    <row r="8" spans="1:16" ht="15.75" x14ac:dyDescent="0.25">
      <c r="A8" s="18" t="s">
        <v>10</v>
      </c>
      <c r="B8" s="19">
        <v>1190.3499999999999</v>
      </c>
      <c r="C8" s="7"/>
      <c r="D8" s="20">
        <f>B8-C7</f>
        <v>1145.3</v>
      </c>
      <c r="H8" s="18" t="s">
        <v>10</v>
      </c>
      <c r="I8" s="19">
        <f>0.95*I7</f>
        <v>1257.7239999999999</v>
      </c>
      <c r="J8" s="7"/>
      <c r="K8" s="20">
        <f>I8-J7</f>
        <v>1212.674</v>
      </c>
    </row>
    <row r="9" spans="1:16" ht="15.75" x14ac:dyDescent="0.25">
      <c r="A9" s="18" t="s">
        <v>11</v>
      </c>
      <c r="B9" s="18">
        <v>839.51</v>
      </c>
      <c r="C9" s="7"/>
      <c r="D9" s="20">
        <f>B9-C7</f>
        <v>794.46</v>
      </c>
      <c r="H9" s="18" t="s">
        <v>11</v>
      </c>
      <c r="I9" s="19">
        <f>0.67*I7</f>
        <v>887.02640000000008</v>
      </c>
      <c r="J9" s="7"/>
      <c r="K9" s="20">
        <f>I9-J7</f>
        <v>841.97640000000013</v>
      </c>
    </row>
    <row r="10" spans="1:16" ht="15.75" x14ac:dyDescent="0.25">
      <c r="A10" s="21" t="s">
        <v>5</v>
      </c>
      <c r="B10" s="16" t="s">
        <v>12</v>
      </c>
      <c r="C10" s="15" t="s">
        <v>7</v>
      </c>
      <c r="D10" s="15" t="s">
        <v>8</v>
      </c>
      <c r="H10" s="21" t="s">
        <v>5</v>
      </c>
      <c r="I10" s="16" t="s">
        <v>12</v>
      </c>
      <c r="J10" s="15" t="s">
        <v>7</v>
      </c>
      <c r="K10" s="15" t="s">
        <v>8</v>
      </c>
    </row>
    <row r="11" spans="1:16" ht="15.75" x14ac:dyDescent="0.25">
      <c r="A11" s="18" t="s">
        <v>9</v>
      </c>
      <c r="B11" s="19">
        <f>B7/2</f>
        <v>626.5</v>
      </c>
      <c r="C11" s="7">
        <f>C7/2</f>
        <v>22.524999999999999</v>
      </c>
      <c r="D11" s="20">
        <f>B11-C11</f>
        <v>603.97500000000002</v>
      </c>
      <c r="H11" s="18" t="s">
        <v>9</v>
      </c>
      <c r="I11" s="19">
        <f>I7/2</f>
        <v>661.96</v>
      </c>
      <c r="J11" s="7">
        <f>J7/2</f>
        <v>22.524999999999999</v>
      </c>
      <c r="K11" s="20">
        <f>I11-J11</f>
        <v>639.43500000000006</v>
      </c>
    </row>
    <row r="12" spans="1:16" ht="15.75" x14ac:dyDescent="0.25">
      <c r="A12" s="18" t="s">
        <v>10</v>
      </c>
      <c r="B12" s="19">
        <f>B8/2</f>
        <v>595.17499999999995</v>
      </c>
      <c r="C12" s="7"/>
      <c r="D12" s="20">
        <f>B12-C11</f>
        <v>572.65</v>
      </c>
      <c r="H12" s="18" t="s">
        <v>10</v>
      </c>
      <c r="I12" s="19">
        <f>I8/2</f>
        <v>628.86199999999997</v>
      </c>
      <c r="J12" s="7"/>
      <c r="K12" s="20">
        <f>I12-J11</f>
        <v>606.33699999999999</v>
      </c>
    </row>
    <row r="13" spans="1:16" ht="15.75" x14ac:dyDescent="0.25">
      <c r="A13" s="18" t="s">
        <v>11</v>
      </c>
      <c r="B13" s="19">
        <f>B9/2</f>
        <v>419.755</v>
      </c>
      <c r="C13" s="7"/>
      <c r="D13" s="20">
        <f>B13-C11</f>
        <v>397.23</v>
      </c>
      <c r="H13" s="18" t="s">
        <v>11</v>
      </c>
      <c r="I13" s="19">
        <f>I9/2</f>
        <v>443.51320000000004</v>
      </c>
      <c r="J13" s="7"/>
      <c r="K13" s="20">
        <f>I13-J11</f>
        <v>420.98820000000006</v>
      </c>
    </row>
    <row r="14" spans="1:16" ht="15.75" x14ac:dyDescent="0.25">
      <c r="A14" s="5" t="s">
        <v>13</v>
      </c>
      <c r="B14" s="5"/>
      <c r="C14" s="5"/>
      <c r="D14" s="5"/>
      <c r="H14" s="5" t="s">
        <v>13</v>
      </c>
      <c r="I14" s="5"/>
      <c r="J14" s="5"/>
      <c r="K14" s="5"/>
    </row>
    <row r="15" spans="1:16" ht="47.25" customHeight="1" x14ac:dyDescent="0.25">
      <c r="A15" s="15" t="s">
        <v>5</v>
      </c>
      <c r="B15" s="22" t="s">
        <v>6</v>
      </c>
      <c r="C15" s="15" t="s">
        <v>7</v>
      </c>
      <c r="D15" s="15" t="s">
        <v>8</v>
      </c>
      <c r="H15" s="15" t="s">
        <v>5</v>
      </c>
      <c r="I15" s="22" t="s">
        <v>6</v>
      </c>
      <c r="J15" s="15" t="s">
        <v>7</v>
      </c>
      <c r="K15" s="15" t="s">
        <v>8</v>
      </c>
    </row>
    <row r="16" spans="1:16" ht="15.75" customHeight="1" x14ac:dyDescent="0.25">
      <c r="A16" s="18" t="s">
        <v>9</v>
      </c>
      <c r="B16" s="19">
        <f>37589.95*0.67%</f>
        <v>251.852665</v>
      </c>
      <c r="C16" s="7">
        <f>C4/30</f>
        <v>45.05</v>
      </c>
      <c r="D16" s="20">
        <f>B16-C16</f>
        <v>206.80266499999999</v>
      </c>
      <c r="H16" s="18" t="s">
        <v>9</v>
      </c>
      <c r="I16" s="19">
        <v>266.11</v>
      </c>
      <c r="J16" s="7">
        <f>J4/30</f>
        <v>45.05</v>
      </c>
      <c r="K16" s="20">
        <f>I16-J16</f>
        <v>221.06</v>
      </c>
    </row>
    <row r="17" spans="1:11" ht="15.75" x14ac:dyDescent="0.25">
      <c r="A17" s="18" t="s">
        <v>10</v>
      </c>
      <c r="B17" s="19">
        <f>B16*95%</f>
        <v>239.26003175</v>
      </c>
      <c r="C17" s="7"/>
      <c r="D17" s="20">
        <f>B17-C16</f>
        <v>194.21003174999998</v>
      </c>
      <c r="H17" s="18" t="s">
        <v>10</v>
      </c>
      <c r="I17" s="19">
        <f>I16*0.95</f>
        <v>252.80449999999999</v>
      </c>
      <c r="J17" s="7"/>
      <c r="K17" s="20">
        <f>I17-J16</f>
        <v>207.75450000000001</v>
      </c>
    </row>
    <row r="18" spans="1:11" ht="15.75" x14ac:dyDescent="0.25">
      <c r="A18" s="18" t="s">
        <v>11</v>
      </c>
      <c r="B18" s="19">
        <f>B16*67%</f>
        <v>168.74128555000001</v>
      </c>
      <c r="C18" s="7"/>
      <c r="D18" s="20">
        <f>B18-C16</f>
        <v>123.69128555000002</v>
      </c>
      <c r="H18" s="18" t="s">
        <v>11</v>
      </c>
      <c r="I18" s="19">
        <f>I16*0.67</f>
        <v>178.29370000000003</v>
      </c>
      <c r="J18" s="7"/>
      <c r="K18" s="20">
        <f>I18-J16</f>
        <v>133.24370000000005</v>
      </c>
    </row>
    <row r="19" spans="1:11" ht="15.75" x14ac:dyDescent="0.25">
      <c r="A19" s="15" t="s">
        <v>5</v>
      </c>
      <c r="B19" s="22" t="s">
        <v>12</v>
      </c>
      <c r="C19" s="15" t="s">
        <v>7</v>
      </c>
      <c r="D19" s="15" t="s">
        <v>8</v>
      </c>
      <c r="H19" s="15" t="s">
        <v>5</v>
      </c>
      <c r="I19" s="22" t="s">
        <v>12</v>
      </c>
      <c r="J19" s="15" t="s">
        <v>7</v>
      </c>
      <c r="K19" s="15" t="s">
        <v>8</v>
      </c>
    </row>
    <row r="20" spans="1:11" ht="15.75" x14ac:dyDescent="0.25">
      <c r="A20" s="18" t="s">
        <v>9</v>
      </c>
      <c r="B20" s="19">
        <f>B16/2</f>
        <v>125.9263325</v>
      </c>
      <c r="C20" s="7">
        <f>C16/2</f>
        <v>22.524999999999999</v>
      </c>
      <c r="D20" s="20">
        <f>B20-C20</f>
        <v>103.4013325</v>
      </c>
      <c r="H20" s="18" t="s">
        <v>9</v>
      </c>
      <c r="I20" s="19">
        <f>I16/2</f>
        <v>133.05500000000001</v>
      </c>
      <c r="J20" s="7">
        <f>J16/2</f>
        <v>22.524999999999999</v>
      </c>
      <c r="K20" s="20">
        <f>I20-J20</f>
        <v>110.53</v>
      </c>
    </row>
    <row r="21" spans="1:11" ht="15.75" x14ac:dyDescent="0.25">
      <c r="A21" s="18" t="s">
        <v>10</v>
      </c>
      <c r="B21" s="19">
        <f>B17/2</f>
        <v>119.630015875</v>
      </c>
      <c r="C21" s="7"/>
      <c r="D21" s="20">
        <f>B21-C20</f>
        <v>97.105015874999992</v>
      </c>
      <c r="H21" s="18" t="s">
        <v>10</v>
      </c>
      <c r="I21" s="19">
        <f>I17/2</f>
        <v>126.40225</v>
      </c>
      <c r="J21" s="7"/>
      <c r="K21" s="20">
        <f>I21-J20</f>
        <v>103.87725</v>
      </c>
    </row>
    <row r="22" spans="1:11" ht="15.75" x14ac:dyDescent="0.25">
      <c r="A22" s="18" t="s">
        <v>11</v>
      </c>
      <c r="B22" s="19">
        <f>B18/2</f>
        <v>84.370642775000007</v>
      </c>
      <c r="C22" s="7"/>
      <c r="D22" s="20">
        <f>B22-C20</f>
        <v>61.845642775000009</v>
      </c>
      <c r="H22" s="18" t="s">
        <v>11</v>
      </c>
      <c r="I22" s="19">
        <f>I18/2</f>
        <v>89.146850000000015</v>
      </c>
      <c r="J22" s="7"/>
      <c r="K22" s="20">
        <f>I22-J20</f>
        <v>66.621850000000023</v>
      </c>
    </row>
    <row r="25" spans="1:11" x14ac:dyDescent="0.25">
      <c r="A25" s="4" t="s">
        <v>23</v>
      </c>
      <c r="B25" s="4"/>
      <c r="H25" s="4" t="s">
        <v>24</v>
      </c>
      <c r="I25" s="4"/>
    </row>
    <row r="28" spans="1:11" x14ac:dyDescent="0.25">
      <c r="A28" s="4" t="s">
        <v>20</v>
      </c>
      <c r="B28" s="4"/>
      <c r="C28" s="4"/>
      <c r="D28" s="4"/>
      <c r="H28" s="4" t="s">
        <v>20</v>
      </c>
      <c r="I28" s="4"/>
      <c r="J28" s="4"/>
      <c r="K28" s="4"/>
    </row>
    <row r="29" spans="1:11" x14ac:dyDescent="0.25">
      <c r="A29" s="4" t="s">
        <v>21</v>
      </c>
      <c r="B29" s="4"/>
      <c r="C29" s="4"/>
      <c r="D29" s="4"/>
      <c r="H29" s="4" t="s">
        <v>21</v>
      </c>
      <c r="I29" s="4"/>
      <c r="J29" s="4"/>
      <c r="K29" s="4"/>
    </row>
  </sheetData>
  <mergeCells count="28">
    <mergeCell ref="A25:B25"/>
    <mergeCell ref="H25:I25"/>
    <mergeCell ref="A28:D28"/>
    <mergeCell ref="H28:K28"/>
    <mergeCell ref="A29:D29"/>
    <mergeCell ref="H29:K29"/>
    <mergeCell ref="A14:D14"/>
    <mergeCell ref="H14:K14"/>
    <mergeCell ref="C16:C18"/>
    <mergeCell ref="J16:J18"/>
    <mergeCell ref="C20:C22"/>
    <mergeCell ref="J20:J22"/>
    <mergeCell ref="A5:D5"/>
    <mergeCell ref="H5:K5"/>
    <mergeCell ref="C7:C9"/>
    <mergeCell ref="J7:J9"/>
    <mergeCell ref="C11:C13"/>
    <mergeCell ref="J11:J13"/>
    <mergeCell ref="A1:D1"/>
    <mergeCell ref="H1:K1"/>
    <mergeCell ref="A2:D2"/>
    <mergeCell ref="H2:K2"/>
    <mergeCell ref="A3:B4"/>
    <mergeCell ref="C3:D3"/>
    <mergeCell ref="H3:I4"/>
    <mergeCell ref="J3:K3"/>
    <mergeCell ref="C4:D4"/>
    <mergeCell ref="J4:K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6"/>
  <sheetViews>
    <sheetView tabSelected="1" topLeftCell="A30" zoomScale="120" zoomScaleNormal="120" workbookViewId="0">
      <selection activeCell="E37" sqref="E37"/>
    </sheetView>
  </sheetViews>
  <sheetFormatPr defaultColWidth="11.5703125" defaultRowHeight="15" x14ac:dyDescent="0.25"/>
  <cols>
    <col min="1" max="1" width="35.85546875" style="11" customWidth="1"/>
    <col min="2" max="2" width="24.85546875" style="11" customWidth="1"/>
    <col min="3" max="3" width="17" style="11" customWidth="1"/>
    <col min="4" max="4" width="16.85546875" style="11" customWidth="1"/>
    <col min="5" max="5" width="16.28515625" style="11" customWidth="1"/>
  </cols>
  <sheetData>
    <row r="2" spans="1:5" ht="15" customHeight="1" x14ac:dyDescent="0.25">
      <c r="A2" s="10" t="s">
        <v>0</v>
      </c>
      <c r="B2" s="10"/>
      <c r="C2" s="10"/>
      <c r="D2" s="10"/>
      <c r="E2" s="10"/>
    </row>
    <row r="3" spans="1:5" ht="42.75" customHeight="1" x14ac:dyDescent="0.25">
      <c r="A3" s="9" t="s">
        <v>25</v>
      </c>
      <c r="B3" s="9"/>
      <c r="C3" s="9"/>
      <c r="D3" s="9"/>
      <c r="E3" s="9"/>
    </row>
    <row r="4" spans="1:5" x14ac:dyDescent="0.25">
      <c r="A4" s="8" t="s">
        <v>2</v>
      </c>
      <c r="B4" s="8"/>
      <c r="C4" s="8"/>
      <c r="D4" s="8" t="s">
        <v>3</v>
      </c>
      <c r="E4" s="8"/>
    </row>
    <row r="5" spans="1:5" ht="15.75" x14ac:dyDescent="0.25">
      <c r="A5" s="8"/>
      <c r="B5" s="8"/>
      <c r="C5" s="8"/>
      <c r="D5" s="7">
        <v>1484.7</v>
      </c>
      <c r="E5" s="7"/>
    </row>
    <row r="6" spans="1:5" ht="36" customHeight="1" x14ac:dyDescent="0.25">
      <c r="A6" s="6" t="s">
        <v>26</v>
      </c>
      <c r="B6" s="6"/>
      <c r="C6" s="6"/>
      <c r="D6" s="6"/>
      <c r="E6" s="6"/>
    </row>
    <row r="7" spans="1:5" ht="32.25" customHeight="1" x14ac:dyDescent="0.25">
      <c r="A7" s="6" t="s">
        <v>6</v>
      </c>
      <c r="B7" s="6"/>
      <c r="C7" s="6"/>
      <c r="D7" s="6"/>
      <c r="E7" s="6"/>
    </row>
    <row r="8" spans="1:5" ht="31.5" x14ac:dyDescent="0.25">
      <c r="A8" s="24" t="s">
        <v>5</v>
      </c>
      <c r="B8" s="24" t="s">
        <v>27</v>
      </c>
      <c r="C8" s="24" t="s">
        <v>28</v>
      </c>
      <c r="D8" s="24" t="s">
        <v>29</v>
      </c>
      <c r="E8" s="24" t="s">
        <v>30</v>
      </c>
    </row>
    <row r="9" spans="1:5" ht="15.75" x14ac:dyDescent="0.25">
      <c r="A9" s="25" t="s">
        <v>31</v>
      </c>
      <c r="B9" s="25"/>
      <c r="C9" s="26">
        <f>41845.49/30</f>
        <v>1394.8496666666665</v>
      </c>
      <c r="D9" s="31">
        <v>0</v>
      </c>
      <c r="E9" s="27">
        <f>C9-D9</f>
        <v>1394.8496666666665</v>
      </c>
    </row>
    <row r="10" spans="1:5" ht="15.75" x14ac:dyDescent="0.25">
      <c r="A10" s="25" t="s">
        <v>32</v>
      </c>
      <c r="B10" s="25"/>
      <c r="C10" s="26">
        <f>0.95*C9</f>
        <v>1325.1071833333331</v>
      </c>
      <c r="D10" s="33"/>
      <c r="E10" s="27">
        <f>C10-D9</f>
        <v>1325.1071833333331</v>
      </c>
    </row>
    <row r="11" spans="1:5" ht="15.75" x14ac:dyDescent="0.25">
      <c r="A11" s="25" t="s">
        <v>33</v>
      </c>
      <c r="B11" s="25"/>
      <c r="C11" s="26">
        <f>0.67*C9</f>
        <v>934.54927666666663</v>
      </c>
      <c r="D11" s="31">
        <f>D5/30</f>
        <v>49.49</v>
      </c>
      <c r="E11" s="27">
        <f>C11-D11</f>
        <v>885.05927666666662</v>
      </c>
    </row>
    <row r="12" spans="1:5" s="29" customFormat="1" ht="54" customHeight="1" x14ac:dyDescent="0.25">
      <c r="A12" s="28" t="s">
        <v>34</v>
      </c>
      <c r="B12" s="28" t="s">
        <v>35</v>
      </c>
      <c r="C12" s="26">
        <f>C9*0.8</f>
        <v>1115.8797333333332</v>
      </c>
      <c r="D12" s="32"/>
      <c r="E12" s="27">
        <f>C12-D11</f>
        <v>1066.3897333333332</v>
      </c>
    </row>
    <row r="13" spans="1:5" s="29" customFormat="1" ht="54" customHeight="1" x14ac:dyDescent="0.25">
      <c r="A13" s="28" t="s">
        <v>36</v>
      </c>
      <c r="B13" s="28" t="s">
        <v>37</v>
      </c>
      <c r="C13" s="26">
        <f>C10*0.8</f>
        <v>1060.0857466666664</v>
      </c>
      <c r="D13" s="32"/>
      <c r="E13" s="27">
        <f>C13-D11</f>
        <v>1010.5957466666664</v>
      </c>
    </row>
    <row r="14" spans="1:5" s="29" customFormat="1" ht="65.25" customHeight="1" x14ac:dyDescent="0.25">
      <c r="A14" s="28" t="s">
        <v>38</v>
      </c>
      <c r="B14" s="28" t="s">
        <v>39</v>
      </c>
      <c r="C14" s="26">
        <f>C9*0.9</f>
        <v>1255.3646999999999</v>
      </c>
      <c r="D14" s="32"/>
      <c r="E14" s="27">
        <f>C14-D11</f>
        <v>1205.8746999999998</v>
      </c>
    </row>
    <row r="15" spans="1:5" s="29" customFormat="1" ht="54" customHeight="1" x14ac:dyDescent="0.25">
      <c r="A15" s="28" t="s">
        <v>40</v>
      </c>
      <c r="B15" s="28" t="s">
        <v>41</v>
      </c>
      <c r="C15" s="26">
        <f>C10*0.9</f>
        <v>1192.5964649999999</v>
      </c>
      <c r="D15" s="33"/>
      <c r="E15" s="27">
        <f>C15-D11</f>
        <v>1143.1064649999998</v>
      </c>
    </row>
    <row r="16" spans="1:5" ht="33" customHeight="1" x14ac:dyDescent="0.25">
      <c r="A16" s="3" t="s">
        <v>12</v>
      </c>
      <c r="B16" s="3"/>
      <c r="C16" s="3"/>
      <c r="D16" s="3"/>
      <c r="E16" s="3"/>
    </row>
    <row r="17" spans="1:5" ht="31.5" x14ac:dyDescent="0.25">
      <c r="A17" s="24" t="s">
        <v>5</v>
      </c>
      <c r="B17" s="24" t="s">
        <v>27</v>
      </c>
      <c r="C17" s="24" t="s">
        <v>28</v>
      </c>
      <c r="D17" s="24" t="s">
        <v>29</v>
      </c>
      <c r="E17" s="24" t="s">
        <v>30</v>
      </c>
    </row>
    <row r="18" spans="1:5" ht="15.75" x14ac:dyDescent="0.25">
      <c r="A18" s="18" t="s">
        <v>31</v>
      </c>
      <c r="B18" s="18"/>
      <c r="C18" s="19">
        <f>C9/2</f>
        <v>697.42483333333325</v>
      </c>
      <c r="D18" s="31">
        <f>D9/2</f>
        <v>0</v>
      </c>
      <c r="E18" s="20">
        <f>C18-D18</f>
        <v>697.42483333333325</v>
      </c>
    </row>
    <row r="19" spans="1:5" ht="15.75" x14ac:dyDescent="0.25">
      <c r="A19" s="18" t="s">
        <v>32</v>
      </c>
      <c r="B19" s="18"/>
      <c r="C19" s="19">
        <f>C10/2</f>
        <v>662.55359166666653</v>
      </c>
      <c r="D19" s="33"/>
      <c r="E19" s="20">
        <f>C19-D18</f>
        <v>662.55359166666653</v>
      </c>
    </row>
    <row r="20" spans="1:5" ht="15.75" x14ac:dyDescent="0.25">
      <c r="A20" s="18" t="s">
        <v>33</v>
      </c>
      <c r="B20" s="18"/>
      <c r="C20" s="19">
        <f>C11/2</f>
        <v>467.27463833333331</v>
      </c>
      <c r="D20" s="31">
        <f>D11/2</f>
        <v>24.745000000000001</v>
      </c>
      <c r="E20" s="20">
        <f>C20-D20</f>
        <v>442.52963833333331</v>
      </c>
    </row>
    <row r="21" spans="1:5" ht="56.25" customHeight="1" x14ac:dyDescent="0.25">
      <c r="A21" s="30" t="s">
        <v>42</v>
      </c>
      <c r="B21" s="30" t="s">
        <v>35</v>
      </c>
      <c r="C21" s="19">
        <f>C18*0.8</f>
        <v>557.9398666666666</v>
      </c>
      <c r="D21" s="32"/>
      <c r="E21" s="20">
        <f>C21-D20</f>
        <v>533.1948666666666</v>
      </c>
    </row>
    <row r="22" spans="1:5" ht="56.25" customHeight="1" x14ac:dyDescent="0.25">
      <c r="A22" s="30" t="s">
        <v>43</v>
      </c>
      <c r="B22" s="30" t="s">
        <v>37</v>
      </c>
      <c r="C22" s="19">
        <f>C19*0.8</f>
        <v>530.0428733333332</v>
      </c>
      <c r="D22" s="33"/>
      <c r="E22" s="20">
        <f>C22-D20</f>
        <v>505.2978733333332</v>
      </c>
    </row>
    <row r="23" spans="1:5" ht="30.75" customHeight="1" x14ac:dyDescent="0.25">
      <c r="A23" s="5" t="s">
        <v>44</v>
      </c>
      <c r="B23" s="5"/>
      <c r="C23" s="5"/>
      <c r="D23" s="5"/>
      <c r="E23" s="5"/>
    </row>
    <row r="24" spans="1:5" ht="33.75" customHeight="1" x14ac:dyDescent="0.25">
      <c r="A24" s="5" t="s">
        <v>6</v>
      </c>
      <c r="B24" s="5"/>
      <c r="C24" s="5"/>
      <c r="D24" s="5"/>
      <c r="E24" s="5"/>
    </row>
    <row r="25" spans="1:5" ht="38.25" customHeight="1" x14ac:dyDescent="0.25">
      <c r="A25" s="24" t="s">
        <v>5</v>
      </c>
      <c r="B25" s="24" t="s">
        <v>27</v>
      </c>
      <c r="C25" s="24" t="s">
        <v>28</v>
      </c>
      <c r="D25" s="24" t="s">
        <v>29</v>
      </c>
      <c r="E25" s="24" t="s">
        <v>30</v>
      </c>
    </row>
    <row r="26" spans="1:5" s="29" customFormat="1" ht="15" customHeight="1" x14ac:dyDescent="0.25">
      <c r="A26" s="18" t="s">
        <v>31</v>
      </c>
      <c r="B26" s="25"/>
      <c r="C26" s="26">
        <f>41845.49*0.0067</f>
        <v>280.36478299999999</v>
      </c>
      <c r="D26" s="31">
        <v>0</v>
      </c>
      <c r="E26" s="27">
        <f>C26-D26</f>
        <v>280.36478299999999</v>
      </c>
    </row>
    <row r="27" spans="1:5" s="29" customFormat="1" ht="15.75" x14ac:dyDescent="0.25">
      <c r="A27" s="18" t="s">
        <v>32</v>
      </c>
      <c r="B27" s="25"/>
      <c r="C27" s="26">
        <f>C26*0.95</f>
        <v>266.34654384999999</v>
      </c>
      <c r="D27" s="33"/>
      <c r="E27" s="27">
        <f>C27-D26</f>
        <v>266.34654384999999</v>
      </c>
    </row>
    <row r="28" spans="1:5" s="29" customFormat="1" ht="15.75" x14ac:dyDescent="0.25">
      <c r="A28" s="18" t="s">
        <v>33</v>
      </c>
      <c r="B28" s="25"/>
      <c r="C28" s="26">
        <f>C26*0.67</f>
        <v>187.84440461</v>
      </c>
      <c r="D28" s="31">
        <f>D5/30</f>
        <v>49.49</v>
      </c>
      <c r="E28" s="27">
        <f>C28-D28</f>
        <v>138.35440460999999</v>
      </c>
    </row>
    <row r="29" spans="1:5" s="29" customFormat="1" ht="53.25" customHeight="1" x14ac:dyDescent="0.25">
      <c r="A29" s="28" t="s">
        <v>34</v>
      </c>
      <c r="B29" s="28" t="s">
        <v>35</v>
      </c>
      <c r="C29" s="26">
        <f>C26*0.8</f>
        <v>224.29182639999999</v>
      </c>
      <c r="D29" s="32"/>
      <c r="E29" s="27">
        <f>C29-D28</f>
        <v>174.80182639999998</v>
      </c>
    </row>
    <row r="30" spans="1:5" s="29" customFormat="1" ht="53.25" customHeight="1" x14ac:dyDescent="0.25">
      <c r="A30" s="28" t="s">
        <v>36</v>
      </c>
      <c r="B30" s="28" t="s">
        <v>37</v>
      </c>
      <c r="C30" s="26">
        <f>C27*0.8</f>
        <v>213.07723508000001</v>
      </c>
      <c r="D30" s="32"/>
      <c r="E30" s="27">
        <f>C30-D28</f>
        <v>163.58723508</v>
      </c>
    </row>
    <row r="31" spans="1:5" s="29" customFormat="1" ht="56.25" customHeight="1" x14ac:dyDescent="0.25">
      <c r="A31" s="28" t="s">
        <v>38</v>
      </c>
      <c r="B31" s="28" t="s">
        <v>39</v>
      </c>
      <c r="C31" s="26">
        <f>C26*0.9</f>
        <v>252.32830469999999</v>
      </c>
      <c r="D31" s="32"/>
      <c r="E31" s="27">
        <f>C31-D28</f>
        <v>202.83830469999998</v>
      </c>
    </row>
    <row r="32" spans="1:5" s="29" customFormat="1" ht="53.25" customHeight="1" x14ac:dyDescent="0.25">
      <c r="A32" s="28" t="s">
        <v>40</v>
      </c>
      <c r="B32" s="28" t="s">
        <v>41</v>
      </c>
      <c r="C32" s="26">
        <f>C27*0.9</f>
        <v>239.71188946499998</v>
      </c>
      <c r="D32" s="33"/>
      <c r="E32" s="27">
        <f>C32-D28</f>
        <v>190.22188946499998</v>
      </c>
    </row>
    <row r="33" spans="1:5" ht="33" customHeight="1" x14ac:dyDescent="0.25">
      <c r="A33" s="2" t="s">
        <v>12</v>
      </c>
      <c r="B33" s="2"/>
      <c r="C33" s="2"/>
      <c r="D33" s="2"/>
      <c r="E33" s="2"/>
    </row>
    <row r="34" spans="1:5" ht="31.5" x14ac:dyDescent="0.25">
      <c r="A34" s="24" t="s">
        <v>5</v>
      </c>
      <c r="B34" s="24" t="s">
        <v>27</v>
      </c>
      <c r="C34" s="24" t="s">
        <v>28</v>
      </c>
      <c r="D34" s="24" t="s">
        <v>29</v>
      </c>
      <c r="E34" s="24" t="s">
        <v>30</v>
      </c>
    </row>
    <row r="35" spans="1:5" ht="15.75" x14ac:dyDescent="0.25">
      <c r="A35" s="25" t="s">
        <v>31</v>
      </c>
      <c r="B35" s="25"/>
      <c r="C35" s="26">
        <f>C26/2</f>
        <v>140.18239149999999</v>
      </c>
      <c r="D35" s="31">
        <f>D26/2</f>
        <v>0</v>
      </c>
      <c r="E35" s="27">
        <f>C35-D35</f>
        <v>140.18239149999999</v>
      </c>
    </row>
    <row r="36" spans="1:5" ht="15.75" x14ac:dyDescent="0.25">
      <c r="A36" s="25" t="s">
        <v>32</v>
      </c>
      <c r="B36" s="25"/>
      <c r="C36" s="26">
        <f>C27/2</f>
        <v>133.17327192499999</v>
      </c>
      <c r="D36" s="33"/>
      <c r="E36" s="27">
        <f>C36-D35</f>
        <v>133.17327192499999</v>
      </c>
    </row>
    <row r="37" spans="1:5" ht="15.75" x14ac:dyDescent="0.25">
      <c r="A37" s="25" t="s">
        <v>33</v>
      </c>
      <c r="B37" s="25"/>
      <c r="C37" s="26">
        <f>C28/2</f>
        <v>93.922202304999999</v>
      </c>
      <c r="D37" s="31">
        <f>D28/2</f>
        <v>24.745000000000001</v>
      </c>
      <c r="E37" s="27">
        <f>C37-D37</f>
        <v>69.177202304999994</v>
      </c>
    </row>
    <row r="38" spans="1:5" ht="49.5" customHeight="1" x14ac:dyDescent="0.25">
      <c r="A38" s="28" t="s">
        <v>34</v>
      </c>
      <c r="B38" s="28" t="s">
        <v>35</v>
      </c>
      <c r="C38" s="26">
        <f>C35*0.8</f>
        <v>112.1459132</v>
      </c>
      <c r="D38" s="32"/>
      <c r="E38" s="27">
        <f>C38-D37</f>
        <v>87.400913199999991</v>
      </c>
    </row>
    <row r="39" spans="1:5" ht="49.5" customHeight="1" x14ac:dyDescent="0.25">
      <c r="A39" s="28" t="s">
        <v>36</v>
      </c>
      <c r="B39" s="28" t="s">
        <v>37</v>
      </c>
      <c r="C39" s="26">
        <f>C36*0.8</f>
        <v>106.53861754</v>
      </c>
      <c r="D39" s="33"/>
      <c r="E39" s="27">
        <f>C39-D37</f>
        <v>81.79361754</v>
      </c>
    </row>
    <row r="40" spans="1:5" ht="15.75" x14ac:dyDescent="0.25">
      <c r="A40" s="5" t="s">
        <v>45</v>
      </c>
      <c r="B40" s="5"/>
      <c r="C40" s="5"/>
      <c r="D40" s="5"/>
      <c r="E40" s="5"/>
    </row>
    <row r="41" spans="1:5" ht="53.45" customHeight="1" x14ac:dyDescent="0.25">
      <c r="A41" s="1" t="s">
        <v>46</v>
      </c>
      <c r="B41" s="1"/>
      <c r="C41" s="1"/>
      <c r="D41" s="1"/>
      <c r="E41" s="1"/>
    </row>
    <row r="42" spans="1:5" x14ac:dyDescent="0.25">
      <c r="A42" s="4"/>
      <c r="B42" s="4"/>
      <c r="C42" s="4"/>
      <c r="D42" s="4"/>
      <c r="E42" s="4"/>
    </row>
    <row r="45" spans="1:5" x14ac:dyDescent="0.25">
      <c r="A45" s="4" t="s">
        <v>15</v>
      </c>
      <c r="B45" s="4"/>
      <c r="C45" s="4"/>
      <c r="D45" s="4"/>
      <c r="E45" s="4"/>
    </row>
    <row r="46" spans="1:5" x14ac:dyDescent="0.25">
      <c r="A46" s="4" t="s">
        <v>16</v>
      </c>
      <c r="B46" s="4"/>
      <c r="C46" s="4"/>
      <c r="D46" s="4"/>
      <c r="E46" s="4"/>
    </row>
  </sheetData>
  <mergeCells count="24">
    <mergeCell ref="A40:E40"/>
    <mergeCell ref="A41:E41"/>
    <mergeCell ref="A42:E42"/>
    <mergeCell ref="A45:E45"/>
    <mergeCell ref="A46:E46"/>
    <mergeCell ref="A23:E23"/>
    <mergeCell ref="A24:E24"/>
    <mergeCell ref="A33:E33"/>
    <mergeCell ref="D26:D27"/>
    <mergeCell ref="D28:D32"/>
    <mergeCell ref="D35:D36"/>
    <mergeCell ref="D37:D39"/>
    <mergeCell ref="A6:E6"/>
    <mergeCell ref="A7:E7"/>
    <mergeCell ref="A16:E16"/>
    <mergeCell ref="D11:D15"/>
    <mergeCell ref="D9:D10"/>
    <mergeCell ref="D18:D19"/>
    <mergeCell ref="D20:D22"/>
    <mergeCell ref="A2:E2"/>
    <mergeCell ref="A3:E3"/>
    <mergeCell ref="A4:C5"/>
    <mergeCell ref="D4:E4"/>
    <mergeCell ref="D5:E5"/>
  </mergeCells>
  <pageMargins left="0.78749999999999998" right="0.78749999999999998" top="1.05277777777778" bottom="1.05277777777778" header="0.78749999999999998" footer="0.78749999999999998"/>
  <pageSetup paperSize="5" scale="78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Plan1</vt:lpstr>
      <vt:lpstr>2023</vt:lpstr>
      <vt:lpstr>2023.1</vt:lpstr>
      <vt:lpstr>2024</vt:lpstr>
      <vt:lpstr>Planilha5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Jacqueline Moraes Guimarães</dc:creator>
  <dc:description/>
  <cp:lastModifiedBy>Jacqueline Moraes Guimarães</cp:lastModifiedBy>
  <cp:revision>11</cp:revision>
  <cp:lastPrinted>2025-02-04T14:59:36Z</cp:lastPrinted>
  <dcterms:created xsi:type="dcterms:W3CDTF">2025-05-27T11:45:36Z</dcterms:created>
  <dcterms:modified xsi:type="dcterms:W3CDTF">2026-09-02T13:49:33Z</dcterms:modified>
  <dc:language>pt-BR</dc:language>
</cp:coreProperties>
</file>